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01.09. на сайт" sheetId="4" r:id="rId1"/>
  </sheets>
  <definedNames>
    <definedName name="Z_6ACF3938_4F94_4C45_B738_BB373F9D00A7_.wvu.PrintArea" localSheetId="0" hidden="1">'01.09. на сайт'!$A$1:$P$22</definedName>
    <definedName name="Z_6ACF3938_4F94_4C45_B738_BB373F9D00A7_.wvu.PrintTitles" localSheetId="0" hidden="1">'01.09. на сайт'!$3:$5</definedName>
    <definedName name="Z_6ACF3938_4F94_4C45_B738_BB373F9D00A7_.wvu.Rows" localSheetId="0" hidden="1">'01.09. на сайт'!#REF!,'01.09. на сайт'!#REF!,'01.09. на сайт'!#REF!,'01.09. на сайт'!#REF!,'01.09. на сайт'!#REF!,'01.09. на сайт'!#REF!,'01.09. на сайт'!#REF!,'01.09. на сайт'!#REF!,'01.09. на сайт'!#REF!,'01.09. на сайт'!#REF!</definedName>
    <definedName name="Z_B1A686FD_B416_40FE_84A4_8CA55E7A485E_.wvu.PrintArea" localSheetId="0" hidden="1">'01.09. на сайт'!$A$1:$P$22</definedName>
    <definedName name="Z_B1A686FD_B416_40FE_84A4_8CA55E7A485E_.wvu.PrintTitles" localSheetId="0" hidden="1">'01.09. на сайт'!$3:$5</definedName>
    <definedName name="Z_B1A686FD_B416_40FE_84A4_8CA55E7A485E_.wvu.Rows" localSheetId="0" hidden="1">'01.09. на сайт'!#REF!,'01.09. на сайт'!#REF!,'01.09. на сайт'!#REF!,'01.09. на сайт'!#REF!,'01.09. на сайт'!#REF!,'01.09. на сайт'!#REF!,'01.09. на сайт'!#REF!,'01.09. на сайт'!#REF!,'01.09. на сайт'!#REF!,'01.09. на сайт'!#REF!</definedName>
    <definedName name="_xlnm.Print_Titles" localSheetId="0">'01.09. на сайт'!$3:$5</definedName>
    <definedName name="_xlnm.Print_Area" localSheetId="0">'01.09. на сайт'!$A$1:$P$37</definedName>
  </definedNames>
  <calcPr calcId="145621"/>
</workbook>
</file>

<file path=xl/calcChain.xml><?xml version="1.0" encoding="utf-8"?>
<calcChain xmlns="http://schemas.openxmlformats.org/spreadsheetml/2006/main">
  <c r="H26" i="4" l="1"/>
  <c r="H6" i="4"/>
  <c r="H30" i="4"/>
  <c r="N35" i="4" l="1"/>
  <c r="N36" i="4" s="1"/>
  <c r="K35" i="4"/>
  <c r="K36" i="4" s="1"/>
  <c r="J35" i="4"/>
  <c r="J36" i="4" s="1"/>
  <c r="I35" i="4"/>
  <c r="I36" i="4" s="1"/>
  <c r="L34" i="4"/>
  <c r="H34" i="4"/>
  <c r="P34" i="4" s="1"/>
  <c r="L33" i="4"/>
  <c r="H33" i="4"/>
  <c r="P33" i="4" s="1"/>
  <c r="N31" i="4"/>
  <c r="M31" i="4"/>
  <c r="L31" i="4"/>
  <c r="K31" i="4"/>
  <c r="J31" i="4"/>
  <c r="I31" i="4"/>
  <c r="P30" i="4"/>
  <c r="O30" i="4"/>
  <c r="O31" i="4" s="1"/>
  <c r="N29" i="4"/>
  <c r="J29" i="4"/>
  <c r="I29" i="4"/>
  <c r="H28" i="4"/>
  <c r="O28" i="4" s="1"/>
  <c r="P27" i="4"/>
  <c r="L27" i="4"/>
  <c r="H27" i="4"/>
  <c r="O27" i="4" s="1"/>
  <c r="L26" i="4"/>
  <c r="P26" i="4" s="1"/>
  <c r="O26" i="4"/>
  <c r="K25" i="4"/>
  <c r="H25" i="4" s="1"/>
  <c r="O25" i="4" s="1"/>
  <c r="H24" i="4"/>
  <c r="O24" i="4" s="1"/>
  <c r="K23" i="4"/>
  <c r="H23" i="4" s="1"/>
  <c r="N22" i="4"/>
  <c r="K22" i="4"/>
  <c r="L21" i="4"/>
  <c r="I21" i="4"/>
  <c r="I22" i="4" s="1"/>
  <c r="L20" i="4"/>
  <c r="J20" i="4"/>
  <c r="H20" i="4" s="1"/>
  <c r="P20" i="4" s="1"/>
  <c r="N18" i="4"/>
  <c r="K18" i="4"/>
  <c r="J18" i="4"/>
  <c r="I18" i="4"/>
  <c r="H18" i="4"/>
  <c r="P18" i="4" s="1"/>
  <c r="O17" i="4"/>
  <c r="L17" i="4"/>
  <c r="H17" i="4"/>
  <c r="P17" i="4" s="1"/>
  <c r="M16" i="4"/>
  <c r="L16" i="4"/>
  <c r="H16" i="4"/>
  <c r="P16" i="4" s="1"/>
  <c r="N15" i="4"/>
  <c r="K15" i="4"/>
  <c r="J15" i="4"/>
  <c r="I15" i="4"/>
  <c r="L14" i="4"/>
  <c r="L15" i="4" s="1"/>
  <c r="H14" i="4"/>
  <c r="O14" i="4" s="1"/>
  <c r="O15" i="4" s="1"/>
  <c r="N13" i="4"/>
  <c r="K13" i="4"/>
  <c r="J13" i="4"/>
  <c r="I13" i="4"/>
  <c r="M12" i="4"/>
  <c r="L12" i="4"/>
  <c r="H12" i="4"/>
  <c r="P12" i="4" s="1"/>
  <c r="L11" i="4"/>
  <c r="H11" i="4"/>
  <c r="O11" i="4" s="1"/>
  <c r="I10" i="4"/>
  <c r="H10" i="4"/>
  <c r="O10" i="4" s="1"/>
  <c r="O9" i="4"/>
  <c r="L9" i="4"/>
  <c r="H9" i="4"/>
  <c r="P9" i="4" s="1"/>
  <c r="L8" i="4"/>
  <c r="H8" i="4"/>
  <c r="M8" i="4" s="1"/>
  <c r="N7" i="4"/>
  <c r="K7" i="4"/>
  <c r="J7" i="4"/>
  <c r="I7" i="4"/>
  <c r="L6" i="4"/>
  <c r="L7" i="4" s="1"/>
  <c r="O6" i="4"/>
  <c r="O7" i="4" s="1"/>
  <c r="G5" i="4"/>
  <c r="H5" i="4" s="1"/>
  <c r="L5" i="4" s="1"/>
  <c r="M5" i="4" s="1"/>
  <c r="B5" i="4"/>
  <c r="C5" i="4" s="1"/>
  <c r="D5" i="4" s="1"/>
  <c r="N32" i="4" l="1"/>
  <c r="J22" i="4"/>
  <c r="J32" i="4" s="1"/>
  <c r="L18" i="4"/>
  <c r="L35" i="4"/>
  <c r="H21" i="4"/>
  <c r="O21" i="4" s="1"/>
  <c r="L13" i="4"/>
  <c r="L19" i="4" s="1"/>
  <c r="L22" i="4"/>
  <c r="H13" i="4"/>
  <c r="M13" i="4" s="1"/>
  <c r="N19" i="4"/>
  <c r="K19" i="4"/>
  <c r="O33" i="4"/>
  <c r="M11" i="4"/>
  <c r="I19" i="4"/>
  <c r="J19" i="4"/>
  <c r="J37" i="4" s="1"/>
  <c r="L28" i="4"/>
  <c r="P28" i="4" s="1"/>
  <c r="O23" i="4"/>
  <c r="O29" i="4" s="1"/>
  <c r="H29" i="4"/>
  <c r="L23" i="4"/>
  <c r="L36" i="4"/>
  <c r="I32" i="4"/>
  <c r="N37" i="4"/>
  <c r="P6" i="4"/>
  <c r="K29" i="4"/>
  <c r="K32" i="4" s="1"/>
  <c r="K37" i="4" s="1"/>
  <c r="H7" i="4"/>
  <c r="P7" i="4" s="1"/>
  <c r="O8" i="4"/>
  <c r="O13" i="4" s="1"/>
  <c r="M9" i="4"/>
  <c r="P11" i="4"/>
  <c r="O12" i="4"/>
  <c r="H15" i="4"/>
  <c r="O16" i="4"/>
  <c r="O18" i="4" s="1"/>
  <c r="M17" i="4"/>
  <c r="M18" i="4"/>
  <c r="M20" i="4"/>
  <c r="P21" i="4"/>
  <c r="L24" i="4"/>
  <c r="P24" i="4" s="1"/>
  <c r="H31" i="4"/>
  <c r="M33" i="4"/>
  <c r="H35" i="4"/>
  <c r="M6" i="4"/>
  <c r="M7" i="4" s="1"/>
  <c r="P8" i="4"/>
  <c r="M14" i="4"/>
  <c r="P10" i="4"/>
  <c r="P14" i="4"/>
  <c r="M10" i="4"/>
  <c r="O20" i="4"/>
  <c r="O22" i="4" s="1"/>
  <c r="H22" i="4"/>
  <c r="L25" i="4"/>
  <c r="P25" i="4" s="1"/>
  <c r="M34" i="4"/>
  <c r="M21" i="4"/>
  <c r="O34" i="4"/>
  <c r="O35" i="4" s="1"/>
  <c r="O36" i="4" s="1"/>
  <c r="O19" i="4" l="1"/>
  <c r="O32" i="4"/>
  <c r="O37" i="4" s="1"/>
  <c r="P13" i="4"/>
  <c r="I37" i="4"/>
  <c r="H32" i="4"/>
  <c r="P32" i="4" s="1"/>
  <c r="P31" i="4"/>
  <c r="P23" i="4"/>
  <c r="L29" i="4"/>
  <c r="M15" i="4"/>
  <c r="H19" i="4"/>
  <c r="P15" i="4"/>
  <c r="M22" i="4"/>
  <c r="P22" i="4"/>
  <c r="H36" i="4"/>
  <c r="M35" i="4"/>
  <c r="M36" i="4" s="1"/>
  <c r="P35" i="4"/>
  <c r="M29" i="4"/>
  <c r="P29" i="4"/>
  <c r="M32" i="4" l="1"/>
  <c r="L32" i="4"/>
  <c r="L37" i="4" s="1"/>
  <c r="H37" i="4"/>
  <c r="P36" i="4"/>
  <c r="M19" i="4"/>
  <c r="P19" i="4"/>
  <c r="M37" i="4" l="1"/>
  <c r="P37" i="4"/>
</calcChain>
</file>

<file path=xl/sharedStrings.xml><?xml version="1.0" encoding="utf-8"?>
<sst xmlns="http://schemas.openxmlformats.org/spreadsheetml/2006/main" count="102" uniqueCount="70">
  <si>
    <t>Информация по исполнению бюджета МО ГО «Сыктывкар» в рамках национальных (региональных) проектов в 2026 году
на 01.09.2026</t>
  </si>
  <si>
    <t>№</t>
  </si>
  <si>
    <t>Наименование национального (федерального, регионального) проекта</t>
  </si>
  <si>
    <t>Наименование муниципальной программы</t>
  </si>
  <si>
    <t xml:space="preserve">Основное мероприятие </t>
  </si>
  <si>
    <t>Мероприятие</t>
  </si>
  <si>
    <t>ГРБС</t>
  </si>
  <si>
    <t>План</t>
  </si>
  <si>
    <t>в том числе</t>
  </si>
  <si>
    <t>Контрактация</t>
  </si>
  <si>
    <t>Факт (Касса)</t>
  </si>
  <si>
    <t xml:space="preserve">Остаток </t>
  </si>
  <si>
    <t>% исп.</t>
  </si>
  <si>
    <t>ответственный исполнитель на уровне РК</t>
  </si>
  <si>
    <t>Местный бюджет</t>
  </si>
  <si>
    <t>Республиканский бюджет</t>
  </si>
  <si>
    <t>Федеральный бюджет (Фонд развития территорий)</t>
  </si>
  <si>
    <t>Всего</t>
  </si>
  <si>
    <t>%</t>
  </si>
  <si>
    <t>1</t>
  </si>
  <si>
    <t>Федеральный проект "Региональная и местная дорожная сеть"
(региональный проект "Региональная и местная
дорожная сеть (Республика Коми)")</t>
  </si>
  <si>
    <t xml:space="preserve">Муниципальная программа "Развитие транспортной системы" </t>
  </si>
  <si>
    <t>Приведение в нормативное состояние улично-дорожной сети</t>
  </si>
  <si>
    <t xml:space="preserve">Ремонт улично-дорожной сети </t>
  </si>
  <si>
    <t>Министерство строительства и жилищно-коммунального хозяйства РК</t>
  </si>
  <si>
    <t>УДИТиС АМО ГО "Сыктывкар"</t>
  </si>
  <si>
    <t>ИТОГО по федеральному проекту</t>
  </si>
  <si>
    <t>Федеральный проект "Формирование комфортной городской среды"
 (региональный проект "Формирование комфортной городской среды" (Республика Коми)")</t>
  </si>
  <si>
    <t>Муниципальная программа "Развитие современной городской среды"</t>
  </si>
  <si>
    <t xml:space="preserve">Качественное улучшение состояния территорий
</t>
  </si>
  <si>
    <t>Благоустройство дворовых и общественных территорий</t>
  </si>
  <si>
    <t>УЖКХ АМО ГО "Сыктывкар"</t>
  </si>
  <si>
    <t>из них безвозмездные перечисления ТСЖ, ЖСК</t>
  </si>
  <si>
    <t>АЭР МО ГО "Сыктывкар"</t>
  </si>
  <si>
    <t>из них безвозмездные перечисления УК</t>
  </si>
  <si>
    <t>Федеральный проект "Модернизация коммунальной инфраструктуры"
(Региональный проект "Модернизация коммунальной инфраструктуры (Республика Коми)")</t>
  </si>
  <si>
    <t>Муниципальная программа "Жилищный фонд и коммунальное хозяйство"</t>
  </si>
  <si>
    <t>Строительство и реконструкция объектов коммунального хозяйства</t>
  </si>
  <si>
    <t>Напорный канализационный коллектор от п.г.т. Краснозатонский до ЛДК</t>
  </si>
  <si>
    <t>УАГСиЗ АМО ГО "Сыктывкар"</t>
  </si>
  <si>
    <t>Федеральный проект "Жилье"
(Региональный проект "Жилье (Республика Коми)")</t>
  </si>
  <si>
    <t>Переселение граждан из аварийного жилищного фонда</t>
  </si>
  <si>
    <t>Обеспечение мероприятий по реализации I этапа программы переселения граждан из аварийного жилищного фонда на период 2025 - 2030 гг.</t>
  </si>
  <si>
    <t>КЖП АМО ГО "Сыктывкар"</t>
  </si>
  <si>
    <t>ДФ АМО ГО "Сыктывкар"</t>
  </si>
  <si>
    <t>ВСЕГО национальный проект "Инфраструктура для жизни"</t>
  </si>
  <si>
    <t>Федеральный проект 
"Все лучшее детям"
 (региональный проект 
"Все лучшее детям")</t>
  </si>
  <si>
    <t>Муниципальная программа "Развитие образования"</t>
  </si>
  <si>
    <t>Реализация отдельных мероприятий регионального проекта "Все лучшее детям"</t>
  </si>
  <si>
    <t>Укрепление материально-технической базы и создание безопасных условий в организациях в сфере образования в Республике Коми</t>
  </si>
  <si>
    <t>Министерство образования и науки РК</t>
  </si>
  <si>
    <t>УО АМО ГО "Сыктывкар"</t>
  </si>
  <si>
    <t>Федеральный проект 
"Педагоги и наставники" (региональный проект 
"Педагоги и наставники")</t>
  </si>
  <si>
    <t>Реализация отдельных мероприятий регионального проекта "Педагоги и наставники"</t>
  </si>
  <si>
    <t xml:space="preserve">Обеспечение деятельности советников директора по воспитанию </t>
  </si>
  <si>
    <t>х</t>
  </si>
  <si>
    <t>УДО  АМО ГО "Сыктывкар"</t>
  </si>
  <si>
    <t>Обеспечение выплат ежемесячного денежного вознаграждения советникам директоров по воспитанию</t>
  </si>
  <si>
    <t xml:space="preserve">Ежемесячное денежное вознаграждение за классное руководство педагогическим работникам </t>
  </si>
  <si>
    <t>Федеральный проект 
"Россия - страна возможностей" (региональный проект 
"Россия - страна возможностей")</t>
  </si>
  <si>
    <t>Реализация программы комплексного развития молодежной политики в субъектах Российской Федерации "Регион для молодых"</t>
  </si>
  <si>
    <t>ВСЕГО национальный проект "Молодежь и дети"</t>
  </si>
  <si>
    <t>Федеральный проект 
"Семейные ценности и инфраструктура культуры"
 (региональный проект 
"Семейные ценности и инфраструктура культуры")</t>
  </si>
  <si>
    <t>Муниципальная программа "Развитие культуры, физической культуры и спорта"</t>
  </si>
  <si>
    <t>Реализация отдельных мероприятий регионального проекта "Семейные ценности и инфраструктура культуры"</t>
  </si>
  <si>
    <t>Модернизация муниципальных музеев и библиотек, находящихся в муниципальной собственности путем проведения капитального ремонта</t>
  </si>
  <si>
    <t>УК АМО ГО "Сыктывкар"</t>
  </si>
  <si>
    <t>Техническое оснащение региональных и муниципальных музеев</t>
  </si>
  <si>
    <t>ВСЕГО национальный проект "Семья"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</si>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</sst>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,##0.0,"/>
    <numFmt numFmtId="165" formatCode="0.0%"/>
    <numFmt numFmtId="166" formatCode="#,##0.00&quot;р.&quot;"/>
    <numFmt numFmtId="167" formatCode="#,##0.00,"/>
    <numFmt numFmtId="168" formatCode="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7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5AB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6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4" fillId="0" borderId="0"/>
    <xf numFmtId="0" fontId="14" fillId="0" borderId="0"/>
    <xf numFmtId="4" fontId="15" fillId="6" borderId="14">
      <alignment horizontal="right" shrinkToFit="1"/>
    </xf>
    <xf numFmtId="4" fontId="15" fillId="6" borderId="15">
      <alignment horizontal="right" shrinkToFit="1"/>
    </xf>
    <xf numFmtId="4" fontId="15" fillId="6" borderId="15">
      <alignment horizontal="right" shrinkToFit="1"/>
    </xf>
    <xf numFmtId="4" fontId="15" fillId="6" borderId="14">
      <alignment horizontal="right" shrinkToFit="1"/>
    </xf>
    <xf numFmtId="168" fontId="15" fillId="6" borderId="14">
      <alignment horizontal="right" shrinkToFit="1"/>
    </xf>
    <xf numFmtId="49" fontId="16" fillId="0" borderId="16">
      <alignment horizontal="center" vertical="top" shrinkToFit="1"/>
    </xf>
    <xf numFmtId="0" fontId="15" fillId="7" borderId="17">
      <alignment horizontal="left" vertical="top" wrapText="1"/>
    </xf>
    <xf numFmtId="49" fontId="17" fillId="0" borderId="18">
      <alignment horizontal="center" vertical="top" shrinkToFit="1"/>
    </xf>
    <xf numFmtId="49" fontId="15" fillId="7" borderId="19">
      <alignment horizontal="center" vertical="top" shrinkToFit="1"/>
    </xf>
    <xf numFmtId="0" fontId="17" fillId="0" borderId="18">
      <alignment horizontal="left" vertical="top" wrapText="1"/>
    </xf>
    <xf numFmtId="0" fontId="15" fillId="7" borderId="19">
      <alignment horizontal="left" vertical="top" wrapText="1"/>
    </xf>
    <xf numFmtId="4" fontId="17" fillId="0" borderId="18">
      <alignment horizontal="right" vertical="top" shrinkToFit="1"/>
    </xf>
    <xf numFmtId="4" fontId="15" fillId="7" borderId="19">
      <alignment horizontal="right" vertical="top" shrinkToFit="1"/>
    </xf>
    <xf numFmtId="4" fontId="17" fillId="0" borderId="20">
      <alignment horizontal="right" vertical="top" shrinkToFit="1"/>
    </xf>
    <xf numFmtId="168" fontId="15" fillId="7" borderId="21">
      <alignment horizontal="right" vertical="top" shrinkToFit="1"/>
    </xf>
    <xf numFmtId="0" fontId="18" fillId="8" borderId="22">
      <alignment horizontal="left" vertical="top" wrapText="1"/>
    </xf>
    <xf numFmtId="49" fontId="18" fillId="8" borderId="23">
      <alignment horizontal="center" vertical="top" shrinkToFit="1"/>
    </xf>
    <xf numFmtId="0" fontId="18" fillId="8" borderId="23">
      <alignment horizontal="left" vertical="top" wrapText="1"/>
    </xf>
    <xf numFmtId="4" fontId="18" fillId="8" borderId="23">
      <alignment horizontal="right" vertical="top" shrinkToFit="1"/>
    </xf>
    <xf numFmtId="168" fontId="18" fillId="8" borderId="24">
      <alignment horizontal="right" vertical="top" shrinkToFit="1"/>
    </xf>
    <xf numFmtId="0" fontId="18" fillId="9" borderId="16">
      <alignment horizontal="left" vertical="top" wrapText="1"/>
    </xf>
    <xf numFmtId="49" fontId="18" fillId="9" borderId="18">
      <alignment horizontal="center" vertical="top" shrinkToFit="1"/>
    </xf>
    <xf numFmtId="0" fontId="18" fillId="9" borderId="18">
      <alignment horizontal="left" vertical="top" wrapText="1"/>
    </xf>
    <xf numFmtId="4" fontId="17" fillId="0" borderId="18">
      <alignment horizontal="right" vertical="top" shrinkToFit="1"/>
    </xf>
    <xf numFmtId="4" fontId="18" fillId="9" borderId="18">
      <alignment horizontal="right" vertical="top" shrinkToFit="1"/>
    </xf>
    <xf numFmtId="168" fontId="18" fillId="9" borderId="20">
      <alignment horizontal="right" vertical="top" shrinkToFit="1"/>
    </xf>
    <xf numFmtId="0" fontId="17" fillId="0" borderId="16">
      <alignment horizontal="left" vertical="top" wrapText="1"/>
    </xf>
    <xf numFmtId="49" fontId="17" fillId="0" borderId="18">
      <alignment horizontal="center" vertical="top" shrinkToFit="1"/>
    </xf>
    <xf numFmtId="0" fontId="17" fillId="0" borderId="18">
      <alignment horizontal="left" vertical="top" wrapText="1"/>
    </xf>
    <xf numFmtId="4" fontId="17" fillId="0" borderId="18">
      <alignment horizontal="right" vertical="top" shrinkToFit="1"/>
    </xf>
    <xf numFmtId="168" fontId="17" fillId="0" borderId="20">
      <alignment horizontal="right" vertical="top" shrinkToFit="1"/>
    </xf>
    <xf numFmtId="0" fontId="17" fillId="0" borderId="16">
      <alignment horizontal="left" vertical="top" wrapText="1"/>
    </xf>
    <xf numFmtId="49" fontId="17" fillId="0" borderId="18">
      <alignment horizontal="center" vertical="top" shrinkToFit="1"/>
    </xf>
    <xf numFmtId="0" fontId="17" fillId="0" borderId="18">
      <alignment horizontal="left" vertical="top" wrapText="1"/>
    </xf>
    <xf numFmtId="4" fontId="17" fillId="0" borderId="18">
      <alignment horizontal="right" vertical="top" shrinkToFit="1"/>
    </xf>
    <xf numFmtId="168" fontId="17" fillId="0" borderId="20">
      <alignment horizontal="right" vertical="top" shrinkToFit="1"/>
    </xf>
    <xf numFmtId="0" fontId="17" fillId="0" borderId="0">
      <alignment horizontal="right" vertical="top" wrapText="1"/>
    </xf>
    <xf numFmtId="0" fontId="17" fillId="0" borderId="0">
      <alignment horizontal="right" vertical="top" wrapTex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49" fontId="18" fillId="0" borderId="25">
      <alignment horizontal="center" vertical="center" wrapText="1"/>
    </xf>
    <xf numFmtId="4" fontId="18" fillId="6" borderId="26">
      <alignment horizontal="right" shrinkToFit="1"/>
    </xf>
    <xf numFmtId="0" fontId="1" fillId="0" borderId="0"/>
    <xf numFmtId="0" fontId="14" fillId="0" borderId="0"/>
    <xf numFmtId="43" fontId="2" fillId="0" borderId="0" applyFont="0" applyFill="0" applyBorder="0" applyAlignment="0" applyProtection="0"/>
  </cellStyleXfs>
  <cellXfs count="113">
    <xf numFmtId="0" fontId="0" fillId="0" borderId="0" xfId="0"/>
    <xf numFmtId="0" fontId="5" fillId="0" borderId="0" xfId="2" applyFont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165" fontId="4" fillId="0" borderId="0" xfId="1" applyNumberFormat="1" applyFont="1" applyBorder="1" applyAlignment="1">
      <alignment horizontal="center" vertical="center" wrapText="1"/>
    </xf>
    <xf numFmtId="165" fontId="4" fillId="0" borderId="0" xfId="3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" fontId="6" fillId="0" borderId="2" xfId="4" applyNumberFormat="1" applyFont="1" applyBorder="1" applyAlignment="1">
      <alignment horizontal="center" vertical="center" wrapText="1"/>
    </xf>
    <xf numFmtId="164" fontId="6" fillId="0" borderId="2" xfId="4" applyNumberFormat="1" applyFont="1" applyBorder="1" applyAlignment="1">
      <alignment horizontal="center" vertical="center" wrapText="1"/>
    </xf>
    <xf numFmtId="165" fontId="6" fillId="0" borderId="2" xfId="4" applyNumberFormat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66" fontId="6" fillId="0" borderId="2" xfId="1" applyNumberFormat="1" applyFont="1" applyFill="1" applyBorder="1" applyAlignment="1">
      <alignment horizontal="center" vertical="center" wrapText="1"/>
    </xf>
    <xf numFmtId="166" fontId="4" fillId="0" borderId="2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vertical="center" wrapText="1"/>
    </xf>
    <xf numFmtId="164" fontId="6" fillId="0" borderId="2" xfId="2" applyNumberFormat="1" applyFont="1" applyFill="1" applyBorder="1" applyAlignment="1" applyProtection="1">
      <alignment horizontal="center" vertical="center" wrapText="1"/>
      <protection locked="0"/>
    </xf>
    <xf numFmtId="165" fontId="6" fillId="0" borderId="2" xfId="1" applyNumberFormat="1" applyFont="1" applyFill="1" applyBorder="1" applyAlignment="1">
      <alignment horizontal="center" vertical="center" wrapText="1"/>
    </xf>
    <xf numFmtId="165" fontId="6" fillId="0" borderId="2" xfId="3" applyNumberFormat="1" applyFont="1" applyFill="1" applyBorder="1" applyAlignment="1">
      <alignment horizontal="center" vertical="center" wrapText="1"/>
    </xf>
    <xf numFmtId="0" fontId="7" fillId="0" borderId="0" xfId="2" applyFont="1" applyFill="1" applyAlignment="1">
      <alignment vertical="center"/>
    </xf>
    <xf numFmtId="164" fontId="4" fillId="2" borderId="2" xfId="2" applyNumberFormat="1" applyFont="1" applyFill="1" applyBorder="1" applyAlignment="1" applyProtection="1">
      <alignment horizontal="center" vertical="center" wrapText="1"/>
      <protection locked="0"/>
    </xf>
    <xf numFmtId="165" fontId="4" fillId="2" borderId="2" xfId="3" applyNumberFormat="1" applyFont="1" applyFill="1" applyBorder="1" applyAlignment="1">
      <alignment horizontal="center" vertical="center" wrapText="1"/>
    </xf>
    <xf numFmtId="0" fontId="5" fillId="2" borderId="0" xfId="2" applyFont="1" applyFill="1" applyAlignment="1">
      <alignment vertical="center"/>
    </xf>
    <xf numFmtId="49" fontId="8" fillId="3" borderId="2" xfId="1" applyNumberFormat="1" applyFont="1" applyFill="1" applyBorder="1" applyAlignment="1">
      <alignment horizontal="left" vertical="center" wrapText="1"/>
    </xf>
    <xf numFmtId="164" fontId="9" fillId="0" borderId="2" xfId="2" applyNumberFormat="1" applyFont="1" applyFill="1" applyBorder="1" applyAlignment="1" applyProtection="1">
      <alignment horizontal="right" vertical="center" wrapText="1"/>
      <protection locked="0"/>
    </xf>
    <xf numFmtId="167" fontId="9" fillId="0" borderId="2" xfId="2" applyNumberFormat="1" applyFont="1" applyFill="1" applyBorder="1" applyAlignment="1" applyProtection="1">
      <alignment horizontal="right" vertical="center" wrapText="1"/>
      <protection locked="0"/>
    </xf>
    <xf numFmtId="165" fontId="9" fillId="0" borderId="2" xfId="1" applyNumberFormat="1" applyFont="1" applyFill="1" applyBorder="1" applyAlignment="1">
      <alignment horizontal="right" vertical="center" wrapText="1"/>
    </xf>
    <xf numFmtId="165" fontId="9" fillId="0" borderId="2" xfId="3" applyNumberFormat="1" applyFont="1" applyFill="1" applyBorder="1" applyAlignment="1">
      <alignment horizontal="right" vertical="center" wrapText="1"/>
    </xf>
    <xf numFmtId="49" fontId="9" fillId="3" borderId="2" xfId="1" applyNumberFormat="1" applyFont="1" applyFill="1" applyBorder="1" applyAlignment="1">
      <alignment horizontal="left" vertical="center" wrapText="1"/>
    </xf>
    <xf numFmtId="0" fontId="7" fillId="0" borderId="0" xfId="2" applyFont="1" applyAlignment="1">
      <alignment vertical="center"/>
    </xf>
    <xf numFmtId="0" fontId="5" fillId="0" borderId="0" xfId="2" applyFont="1" applyFill="1" applyAlignment="1">
      <alignment vertical="center"/>
    </xf>
    <xf numFmtId="49" fontId="6" fillId="0" borderId="2" xfId="1" applyNumberFormat="1" applyFont="1" applyFill="1" applyBorder="1" applyAlignment="1" applyProtection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</xf>
    <xf numFmtId="49" fontId="6" fillId="3" borderId="2" xfId="1" applyNumberFormat="1" applyFont="1" applyFill="1" applyBorder="1" applyAlignment="1">
      <alignment vertical="center" wrapText="1"/>
    </xf>
    <xf numFmtId="164" fontId="6" fillId="3" borderId="2" xfId="2" applyNumberFormat="1" applyFont="1" applyFill="1" applyBorder="1" applyAlignment="1" applyProtection="1">
      <alignment horizontal="center" vertical="center" wrapText="1"/>
      <protection locked="0"/>
    </xf>
    <xf numFmtId="165" fontId="6" fillId="3" borderId="2" xfId="1" applyNumberFormat="1" applyFont="1" applyFill="1" applyBorder="1" applyAlignment="1">
      <alignment horizontal="center" vertical="center" wrapText="1"/>
    </xf>
    <xf numFmtId="165" fontId="6" fillId="3" borderId="2" xfId="3" applyNumberFormat="1" applyFont="1" applyFill="1" applyBorder="1" applyAlignment="1">
      <alignment horizontal="center" vertical="center" wrapText="1"/>
    </xf>
    <xf numFmtId="0" fontId="5" fillId="3" borderId="0" xfId="2" applyFont="1" applyFill="1" applyAlignment="1">
      <alignment vertical="center"/>
    </xf>
    <xf numFmtId="164" fontId="4" fillId="4" borderId="2" xfId="2" applyNumberFormat="1" applyFont="1" applyFill="1" applyBorder="1" applyAlignment="1" applyProtection="1">
      <alignment horizontal="center" vertical="center" wrapText="1"/>
      <protection locked="0"/>
    </xf>
    <xf numFmtId="165" fontId="4" fillId="4" borderId="2" xfId="3" applyNumberFormat="1" applyFont="1" applyFill="1" applyBorder="1" applyAlignment="1" applyProtection="1">
      <alignment horizontal="center" vertical="center" wrapText="1"/>
      <protection locked="0"/>
    </xf>
    <xf numFmtId="165" fontId="4" fillId="4" borderId="2" xfId="3" applyNumberFormat="1" applyFont="1" applyFill="1" applyBorder="1" applyAlignment="1">
      <alignment horizontal="center" vertical="center" wrapText="1"/>
    </xf>
    <xf numFmtId="0" fontId="5" fillId="0" borderId="0" xfId="2" applyFont="1"/>
    <xf numFmtId="0" fontId="5" fillId="0" borderId="0" xfId="2" applyFont="1" applyFill="1"/>
    <xf numFmtId="0" fontId="5" fillId="2" borderId="0" xfId="2" applyFont="1" applyFill="1"/>
    <xf numFmtId="49" fontId="6" fillId="0" borderId="10" xfId="1" applyNumberFormat="1" applyFont="1" applyFill="1" applyBorder="1" applyAlignment="1">
      <alignment vertical="center" wrapText="1"/>
    </xf>
    <xf numFmtId="164" fontId="6" fillId="0" borderId="5" xfId="2" applyNumberFormat="1" applyFont="1" applyFill="1" applyBorder="1" applyAlignment="1" applyProtection="1">
      <alignment horizontal="center" vertical="center" wrapText="1"/>
      <protection locked="0"/>
    </xf>
    <xf numFmtId="165" fontId="10" fillId="0" borderId="2" xfId="1" applyNumberFormat="1" applyFont="1" applyFill="1" applyBorder="1" applyAlignment="1">
      <alignment horizontal="center" vertical="center" wrapText="1"/>
    </xf>
    <xf numFmtId="164" fontId="6" fillId="0" borderId="4" xfId="2" applyNumberFormat="1" applyFont="1" applyFill="1" applyBorder="1" applyAlignment="1" applyProtection="1">
      <alignment horizontal="center" vertical="center" wrapText="1"/>
      <protection locked="0"/>
    </xf>
    <xf numFmtId="49" fontId="6" fillId="0" borderId="11" xfId="1" applyNumberFormat="1" applyFont="1" applyFill="1" applyBorder="1" applyAlignment="1">
      <alignment vertical="center" wrapText="1"/>
    </xf>
    <xf numFmtId="0" fontId="6" fillId="0" borderId="3" xfId="1" applyFont="1" applyFill="1" applyBorder="1" applyAlignment="1">
      <alignment horizontal="center" vertical="center" wrapText="1"/>
    </xf>
    <xf numFmtId="11" fontId="4" fillId="0" borderId="3" xfId="1" applyNumberFormat="1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49" fontId="6" fillId="0" borderId="3" xfId="1" applyNumberFormat="1" applyFont="1" applyFill="1" applyBorder="1" applyAlignment="1">
      <alignment vertical="center" wrapText="1"/>
    </xf>
    <xf numFmtId="164" fontId="6" fillId="0" borderId="3" xfId="2" applyNumberFormat="1" applyFont="1" applyFill="1" applyBorder="1" applyAlignment="1" applyProtection="1">
      <alignment horizontal="center" vertical="center" wrapText="1"/>
      <protection locked="0"/>
    </xf>
    <xf numFmtId="165" fontId="10" fillId="0" borderId="3" xfId="1" applyNumberFormat="1" applyFont="1" applyFill="1" applyBorder="1" applyAlignment="1">
      <alignment horizontal="center" vertical="center" wrapText="1"/>
    </xf>
    <xf numFmtId="165" fontId="6" fillId="0" borderId="3" xfId="3" applyNumberFormat="1" applyFont="1" applyFill="1" applyBorder="1" applyAlignment="1">
      <alignment horizontal="center" vertical="center" wrapText="1"/>
    </xf>
    <xf numFmtId="43" fontId="12" fillId="4" borderId="2" xfId="5" applyFont="1" applyFill="1" applyBorder="1" applyAlignment="1">
      <alignment vertical="top"/>
    </xf>
    <xf numFmtId="164" fontId="5" fillId="0" borderId="0" xfId="2" applyNumberFormat="1" applyFont="1"/>
    <xf numFmtId="11" fontId="4" fillId="0" borderId="2" xfId="1" applyNumberFormat="1" applyFont="1" applyFill="1" applyBorder="1" applyAlignment="1">
      <alignment horizontal="center" vertical="center" wrapText="1"/>
    </xf>
    <xf numFmtId="164" fontId="4" fillId="5" borderId="2" xfId="2" applyNumberFormat="1" applyFont="1" applyFill="1" applyBorder="1" applyAlignment="1" applyProtection="1">
      <alignment horizontal="center" vertical="center" wrapText="1"/>
      <protection locked="0"/>
    </xf>
    <xf numFmtId="165" fontId="4" fillId="5" borderId="2" xfId="3" applyNumberFormat="1" applyFont="1" applyFill="1" applyBorder="1" applyAlignment="1">
      <alignment horizontal="center" vertical="center" wrapText="1"/>
    </xf>
    <xf numFmtId="165" fontId="5" fillId="0" borderId="0" xfId="2" applyNumberFormat="1" applyFont="1"/>
    <xf numFmtId="0" fontId="4" fillId="0" borderId="0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4" fontId="6" fillId="0" borderId="2" xfId="4" applyNumberFormat="1" applyFont="1" applyBorder="1" applyAlignment="1">
      <alignment horizontal="center" vertical="center" wrapText="1"/>
    </xf>
    <xf numFmtId="164" fontId="6" fillId="0" borderId="2" xfId="4" applyNumberFormat="1" applyFont="1" applyBorder="1" applyAlignment="1">
      <alignment horizontal="center" vertical="center" wrapText="1"/>
    </xf>
    <xf numFmtId="165" fontId="6" fillId="0" borderId="2" xfId="3" applyNumberFormat="1" applyFont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right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 applyProtection="1">
      <alignment horizontal="center" vertical="center" wrapText="1"/>
    </xf>
    <xf numFmtId="49" fontId="6" fillId="0" borderId="2" xfId="1" quotePrefix="1" applyNumberFormat="1" applyFont="1" applyFill="1" applyBorder="1" applyAlignment="1" applyProtection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</xf>
    <xf numFmtId="166" fontId="6" fillId="3" borderId="2" xfId="1" applyNumberFormat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vertical="center"/>
    </xf>
    <xf numFmtId="0" fontId="6" fillId="3" borderId="2" xfId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 applyProtection="1">
      <alignment horizontal="center" vertical="center" wrapText="1"/>
    </xf>
    <xf numFmtId="49" fontId="4" fillId="4" borderId="2" xfId="1" applyNumberFormat="1" applyFont="1" applyFill="1" applyBorder="1" applyAlignment="1" applyProtection="1">
      <alignment horizontal="left" vertical="top" wrapText="1"/>
    </xf>
    <xf numFmtId="0" fontId="6" fillId="3" borderId="3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top" wrapText="1"/>
    </xf>
    <xf numFmtId="11" fontId="4" fillId="3" borderId="2" xfId="1" applyNumberFormat="1" applyFont="1" applyFill="1" applyBorder="1" applyAlignment="1">
      <alignment horizontal="center" vertical="top" wrapText="1"/>
    </xf>
    <xf numFmtId="49" fontId="6" fillId="3" borderId="2" xfId="1" applyNumberFormat="1" applyFont="1" applyFill="1" applyBorder="1" applyAlignment="1">
      <alignment horizontal="center" vertical="top" wrapText="1"/>
    </xf>
    <xf numFmtId="49" fontId="4" fillId="2" borderId="6" xfId="1" applyNumberFormat="1" applyFont="1" applyFill="1" applyBorder="1" applyAlignment="1">
      <alignment horizontal="right" vertical="top" wrapText="1"/>
    </xf>
    <xf numFmtId="49" fontId="4" fillId="2" borderId="7" xfId="1" applyNumberFormat="1" applyFont="1" applyFill="1" applyBorder="1" applyAlignment="1">
      <alignment horizontal="right" vertical="top" wrapText="1"/>
    </xf>
    <xf numFmtId="49" fontId="4" fillId="2" borderId="8" xfId="1" applyNumberFormat="1" applyFont="1" applyFill="1" applyBorder="1" applyAlignment="1">
      <alignment horizontal="right" vertical="top" wrapText="1"/>
    </xf>
    <xf numFmtId="11" fontId="4" fillId="0" borderId="3" xfId="1" applyNumberFormat="1" applyFont="1" applyFill="1" applyBorder="1" applyAlignment="1">
      <alignment horizontal="center" vertical="center" wrapText="1"/>
    </xf>
    <xf numFmtId="11" fontId="4" fillId="0" borderId="5" xfId="1" applyNumberFormat="1" applyFont="1" applyFill="1" applyBorder="1" applyAlignment="1">
      <alignment horizontal="center" vertical="center" wrapText="1"/>
    </xf>
    <xf numFmtId="49" fontId="13" fillId="5" borderId="6" xfId="1" applyNumberFormat="1" applyFont="1" applyFill="1" applyBorder="1" applyAlignment="1">
      <alignment horizontal="center" vertical="center" wrapText="1"/>
    </xf>
    <xf numFmtId="49" fontId="13" fillId="5" borderId="7" xfId="1" applyNumberFormat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164" fontId="4" fillId="4" borderId="6" xfId="2" applyNumberFormat="1" applyFont="1" applyFill="1" applyBorder="1" applyAlignment="1" applyProtection="1">
      <alignment horizontal="left" vertical="center" wrapText="1"/>
      <protection locked="0"/>
    </xf>
    <xf numFmtId="164" fontId="4" fillId="4" borderId="7" xfId="2" applyNumberFormat="1" applyFont="1" applyFill="1" applyBorder="1" applyAlignment="1" applyProtection="1">
      <alignment horizontal="left" vertical="center" wrapText="1"/>
      <protection locked="0"/>
    </xf>
    <xf numFmtId="164" fontId="4" fillId="4" borderId="8" xfId="2" applyNumberFormat="1" applyFont="1" applyFill="1" applyBorder="1" applyAlignment="1" applyProtection="1">
      <alignment horizontal="left" vertical="center" wrapText="1"/>
      <protection locked="0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</cellXfs>
  <cellStyles count="56">
    <cellStyle name="br" xfId="6"/>
    <cellStyle name="col" xfId="7"/>
    <cellStyle name="ex58" xfId="8"/>
    <cellStyle name="ex58 2" xfId="9"/>
    <cellStyle name="ex58 3" xfId="10"/>
    <cellStyle name="ex59" xfId="11"/>
    <cellStyle name="ex59 2" xfId="12"/>
    <cellStyle name="ex60" xfId="13"/>
    <cellStyle name="ex60 2" xfId="14"/>
    <cellStyle name="ex61" xfId="15"/>
    <cellStyle name="ex61 2" xfId="16"/>
    <cellStyle name="ex62" xfId="17"/>
    <cellStyle name="ex62 2" xfId="18"/>
    <cellStyle name="ex63" xfId="19"/>
    <cellStyle name="ex63 2" xfId="20"/>
    <cellStyle name="ex64" xfId="21"/>
    <cellStyle name="ex64 2" xfId="22"/>
    <cellStyle name="ex65" xfId="23"/>
    <cellStyle name="ex66" xfId="24"/>
    <cellStyle name="ex67" xfId="25"/>
    <cellStyle name="ex68" xfId="26"/>
    <cellStyle name="ex69" xfId="27"/>
    <cellStyle name="ex70" xfId="28"/>
    <cellStyle name="ex71" xfId="29"/>
    <cellStyle name="ex72" xfId="30"/>
    <cellStyle name="ex73" xfId="31"/>
    <cellStyle name="ex73 2" xfId="32"/>
    <cellStyle name="ex74" xfId="33"/>
    <cellStyle name="ex75" xfId="34"/>
    <cellStyle name="ex76" xfId="35"/>
    <cellStyle name="ex77" xfId="36"/>
    <cellStyle name="ex78" xfId="37"/>
    <cellStyle name="ex79" xfId="38"/>
    <cellStyle name="ex80" xfId="39"/>
    <cellStyle name="ex81" xfId="40"/>
    <cellStyle name="ex82" xfId="41"/>
    <cellStyle name="ex83" xfId="42"/>
    <cellStyle name="ex84" xfId="43"/>
    <cellStyle name="st57" xfId="44"/>
    <cellStyle name="st57 2" xfId="45"/>
    <cellStyle name="style0" xfId="46"/>
    <cellStyle name="style0 2" xfId="47"/>
    <cellStyle name="td" xfId="48"/>
    <cellStyle name="td 2" xfId="49"/>
    <cellStyle name="tr" xfId="50"/>
    <cellStyle name="xl_bot_header" xfId="51"/>
    <cellStyle name="xl35" xfId="52"/>
    <cellStyle name="Обычный" xfId="0" builtinId="0"/>
    <cellStyle name="Обычный 2" xfId="1"/>
    <cellStyle name="Обычный 2 2 3" xfId="53"/>
    <cellStyle name="Обычный 3" xfId="2"/>
    <cellStyle name="Обычный 3 2" xfId="4"/>
    <cellStyle name="Обычный 4" xfId="54"/>
    <cellStyle name="Процентный 2" xfId="3"/>
    <cellStyle name="Финансовый 2" xfId="5"/>
    <cellStyle name="Финансовый 2 2" xfId="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tabSelected="1" view="pageBreakPreview" zoomScale="70" zoomScaleNormal="100" zoomScaleSheetLayoutView="70" workbookViewId="0">
      <pane xSplit="4" ySplit="5" topLeftCell="E13" activePane="bottomRight" state="frozen"/>
      <selection pane="topRight" activeCell="E1" sqref="E1"/>
      <selection pane="bottomLeft" activeCell="A6" sqref="A6"/>
      <selection pane="bottomRight" activeCell="H37" sqref="H37"/>
    </sheetView>
  </sheetViews>
  <sheetFormatPr defaultRowHeight="18.75" outlineLevelCol="1" x14ac:dyDescent="0.3"/>
  <cols>
    <col min="1" max="1" width="4.140625" style="42" bestFit="1" customWidth="1"/>
    <col min="2" max="2" width="42.28515625" style="42" customWidth="1"/>
    <col min="3" max="3" width="23.140625" style="42" customWidth="1" outlineLevel="1"/>
    <col min="4" max="4" width="26.28515625" style="42" customWidth="1" outlineLevel="1"/>
    <col min="5" max="5" width="40.28515625" style="42" customWidth="1"/>
    <col min="6" max="6" width="0.140625" style="42" customWidth="1" outlineLevel="1"/>
    <col min="7" max="7" width="34" style="42" customWidth="1"/>
    <col min="8" max="8" width="15.140625" style="42" bestFit="1" customWidth="1"/>
    <col min="9" max="9" width="14.7109375" style="42" customWidth="1" outlineLevel="1"/>
    <col min="10" max="10" width="17.42578125" style="42" customWidth="1" outlineLevel="1"/>
    <col min="11" max="11" width="18.7109375" style="42" customWidth="1" outlineLevel="1"/>
    <col min="12" max="12" width="19.5703125" style="58" hidden="1" customWidth="1"/>
    <col min="13" max="13" width="11.5703125" style="62" hidden="1" customWidth="1"/>
    <col min="14" max="14" width="15.140625" style="42" customWidth="1"/>
    <col min="15" max="15" width="12.42578125" style="58" customWidth="1"/>
    <col min="16" max="16" width="10.7109375" style="62" bestFit="1" customWidth="1"/>
    <col min="17" max="16384" width="9.140625" style="42"/>
  </cols>
  <sheetData>
    <row r="1" spans="1:16" s="1" customFormat="1" ht="4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1" customFormat="1" x14ac:dyDescent="0.25">
      <c r="A2" s="2"/>
      <c r="B2" s="3"/>
      <c r="C2" s="3"/>
      <c r="D2" s="2"/>
      <c r="E2" s="2"/>
      <c r="F2" s="3"/>
      <c r="G2" s="3"/>
      <c r="H2" s="2"/>
      <c r="I2" s="2"/>
      <c r="J2" s="2"/>
      <c r="K2" s="2"/>
      <c r="L2" s="4"/>
      <c r="M2" s="5"/>
      <c r="N2" s="2"/>
      <c r="O2" s="4"/>
      <c r="P2" s="6"/>
    </row>
    <row r="3" spans="1:16" s="1" customFormat="1" ht="18.75" customHeight="1" x14ac:dyDescent="0.25">
      <c r="A3" s="64" t="s">
        <v>1</v>
      </c>
      <c r="B3" s="65" t="s">
        <v>2</v>
      </c>
      <c r="C3" s="65" t="s">
        <v>3</v>
      </c>
      <c r="D3" s="65" t="s">
        <v>4</v>
      </c>
      <c r="E3" s="65" t="s">
        <v>5</v>
      </c>
      <c r="F3" s="7"/>
      <c r="G3" s="65" t="s">
        <v>6</v>
      </c>
      <c r="H3" s="66" t="s">
        <v>7</v>
      </c>
      <c r="I3" s="66" t="s">
        <v>8</v>
      </c>
      <c r="J3" s="66"/>
      <c r="K3" s="66"/>
      <c r="L3" s="67" t="s">
        <v>9</v>
      </c>
      <c r="M3" s="67"/>
      <c r="N3" s="67" t="s">
        <v>10</v>
      </c>
      <c r="O3" s="68" t="s">
        <v>11</v>
      </c>
      <c r="P3" s="69" t="s">
        <v>12</v>
      </c>
    </row>
    <row r="4" spans="1:16" s="1" customFormat="1" ht="93" customHeight="1" x14ac:dyDescent="0.25">
      <c r="A4" s="64"/>
      <c r="B4" s="65"/>
      <c r="C4" s="65"/>
      <c r="D4" s="65"/>
      <c r="E4" s="65"/>
      <c r="F4" s="7" t="s">
        <v>13</v>
      </c>
      <c r="G4" s="65"/>
      <c r="H4" s="66"/>
      <c r="I4" s="8" t="s">
        <v>14</v>
      </c>
      <c r="J4" s="8" t="s">
        <v>15</v>
      </c>
      <c r="K4" s="8" t="s">
        <v>16</v>
      </c>
      <c r="L4" s="9" t="s">
        <v>17</v>
      </c>
      <c r="M4" s="10" t="s">
        <v>18</v>
      </c>
      <c r="N4" s="67"/>
      <c r="O4" s="68"/>
      <c r="P4" s="69"/>
    </row>
    <row r="5" spans="1:16" s="1" customFormat="1" x14ac:dyDescent="0.25">
      <c r="A5" s="11" t="s">
        <v>19</v>
      </c>
      <c r="B5" s="11">
        <f>A5+1</f>
        <v>2</v>
      </c>
      <c r="C5" s="11">
        <f t="shared" ref="C5:M5" si="0">B5+1</f>
        <v>3</v>
      </c>
      <c r="D5" s="11">
        <f t="shared" si="0"/>
        <v>4</v>
      </c>
      <c r="E5" s="11">
        <v>5</v>
      </c>
      <c r="F5" s="11">
        <v>6</v>
      </c>
      <c r="G5" s="11">
        <f>E5+1</f>
        <v>6</v>
      </c>
      <c r="H5" s="11">
        <f t="shared" si="0"/>
        <v>7</v>
      </c>
      <c r="I5" s="11">
        <v>8</v>
      </c>
      <c r="J5" s="11">
        <v>9</v>
      </c>
      <c r="K5" s="11">
        <v>10</v>
      </c>
      <c r="L5" s="11">
        <f>H5+1</f>
        <v>8</v>
      </c>
      <c r="M5" s="11">
        <f t="shared" si="0"/>
        <v>9</v>
      </c>
      <c r="N5" s="11">
        <v>11</v>
      </c>
      <c r="O5" s="11">
        <v>12</v>
      </c>
      <c r="P5" s="11">
        <v>13</v>
      </c>
    </row>
    <row r="6" spans="1:16" s="20" customFormat="1" ht="111.75" customHeight="1" x14ac:dyDescent="0.25">
      <c r="A6" s="12">
        <v>1</v>
      </c>
      <c r="B6" s="13" t="s">
        <v>20</v>
      </c>
      <c r="C6" s="14" t="s">
        <v>21</v>
      </c>
      <c r="D6" s="14" t="s">
        <v>22</v>
      </c>
      <c r="E6" s="15" t="s">
        <v>23</v>
      </c>
      <c r="F6" s="14" t="s">
        <v>24</v>
      </c>
      <c r="G6" s="16" t="s">
        <v>25</v>
      </c>
      <c r="H6" s="17">
        <f>SUM(I6:J6)</f>
        <v>433333333.32999998</v>
      </c>
      <c r="I6" s="17">
        <v>43333333.329999998</v>
      </c>
      <c r="J6" s="17">
        <v>390000000</v>
      </c>
      <c r="K6" s="17">
        <v>0</v>
      </c>
      <c r="L6" s="17" t="e">
        <f>#REF!+#REF!+#REF!+#REF!</f>
        <v>#REF!</v>
      </c>
      <c r="M6" s="18" t="e">
        <f>IF(H6=0,0,L6/H6)</f>
        <v>#REF!</v>
      </c>
      <c r="N6" s="17">
        <v>26666666.670000002</v>
      </c>
      <c r="O6" s="17">
        <f>H6-N6</f>
        <v>406666666.65999997</v>
      </c>
      <c r="P6" s="19">
        <f>IF(H6=0,0,N6/H6)</f>
        <v>6.1538461546627225E-2</v>
      </c>
    </row>
    <row r="7" spans="1:16" s="23" customFormat="1" x14ac:dyDescent="0.25">
      <c r="A7" s="70" t="s">
        <v>26</v>
      </c>
      <c r="B7" s="70"/>
      <c r="C7" s="70"/>
      <c r="D7" s="70"/>
      <c r="E7" s="70"/>
      <c r="F7" s="70"/>
      <c r="G7" s="70"/>
      <c r="H7" s="21">
        <f>H6</f>
        <v>433333333.32999998</v>
      </c>
      <c r="I7" s="21">
        <f t="shared" ref="I7:O7" si="1">I6</f>
        <v>43333333.329999998</v>
      </c>
      <c r="J7" s="21">
        <f t="shared" si="1"/>
        <v>390000000</v>
      </c>
      <c r="K7" s="21">
        <f t="shared" si="1"/>
        <v>0</v>
      </c>
      <c r="L7" s="21" t="e">
        <f t="shared" si="1"/>
        <v>#REF!</v>
      </c>
      <c r="M7" s="21" t="e">
        <f t="shared" si="1"/>
        <v>#REF!</v>
      </c>
      <c r="N7" s="21">
        <f t="shared" si="1"/>
        <v>26666666.670000002</v>
      </c>
      <c r="O7" s="21">
        <f t="shared" si="1"/>
        <v>406666666.65999997</v>
      </c>
      <c r="P7" s="22">
        <f>IF(H7=0,0,N7/H7)</f>
        <v>6.1538461546627225E-2</v>
      </c>
    </row>
    <row r="8" spans="1:16" s="1" customFormat="1" ht="45" customHeight="1" x14ac:dyDescent="0.25">
      <c r="A8" s="71">
        <v>2</v>
      </c>
      <c r="B8" s="72" t="s">
        <v>27</v>
      </c>
      <c r="C8" s="73" t="s">
        <v>28</v>
      </c>
      <c r="D8" s="74" t="s">
        <v>29</v>
      </c>
      <c r="E8" s="75" t="s">
        <v>30</v>
      </c>
      <c r="F8" s="76" t="s">
        <v>24</v>
      </c>
      <c r="G8" s="16" t="s">
        <v>31</v>
      </c>
      <c r="H8" s="17">
        <f>SUM(I8:K8)</f>
        <v>106418034.34</v>
      </c>
      <c r="I8" s="17">
        <v>11046059.08</v>
      </c>
      <c r="J8" s="17">
        <v>47623758.560000002</v>
      </c>
      <c r="K8" s="17">
        <v>47748216.700000003</v>
      </c>
      <c r="L8" s="17" t="e">
        <f>#REF!+#REF!+#REF!+#REF!+#REF!+#REF!+#REF!+#REF!</f>
        <v>#REF!</v>
      </c>
      <c r="M8" s="18" t="e">
        <f>IF(H8=0,0,L8/H8)</f>
        <v>#REF!</v>
      </c>
      <c r="N8" s="17">
        <v>18672723.75</v>
      </c>
      <c r="O8" s="17">
        <f>H8-N8</f>
        <v>87745310.590000004</v>
      </c>
      <c r="P8" s="19">
        <f>IF(H8=0,0,N8/H8)</f>
        <v>0.17546578327449305</v>
      </c>
    </row>
    <row r="9" spans="1:16" s="1" customFormat="1" ht="25.5" hidden="1" customHeight="1" x14ac:dyDescent="0.25">
      <c r="A9" s="71"/>
      <c r="B9" s="72"/>
      <c r="C9" s="73"/>
      <c r="D9" s="74"/>
      <c r="E9" s="75"/>
      <c r="F9" s="76"/>
      <c r="G9" s="24" t="s">
        <v>32</v>
      </c>
      <c r="H9" s="25">
        <f>SUM(I9:K9)</f>
        <v>0</v>
      </c>
      <c r="I9" s="26">
        <v>0</v>
      </c>
      <c r="J9" s="25">
        <v>0</v>
      </c>
      <c r="K9" s="25">
        <v>0</v>
      </c>
      <c r="L9" s="25">
        <f>I9</f>
        <v>0</v>
      </c>
      <c r="M9" s="27">
        <f>IF(H9=0,0,L9/H9)</f>
        <v>0</v>
      </c>
      <c r="N9" s="26">
        <v>0</v>
      </c>
      <c r="O9" s="25">
        <f>H9-N9</f>
        <v>0</v>
      </c>
      <c r="P9" s="28">
        <f>IF(H9=0,0,N9/H9)</f>
        <v>0</v>
      </c>
    </row>
    <row r="10" spans="1:16" s="30" customFormat="1" ht="57" customHeight="1" x14ac:dyDescent="0.25">
      <c r="A10" s="71"/>
      <c r="B10" s="72"/>
      <c r="C10" s="73"/>
      <c r="D10" s="74"/>
      <c r="E10" s="75"/>
      <c r="F10" s="76"/>
      <c r="G10" s="29" t="s">
        <v>32</v>
      </c>
      <c r="H10" s="25">
        <f>I10+J10+K10</f>
        <v>1049172.93</v>
      </c>
      <c r="I10" s="25">
        <f>600000+449172.93</f>
        <v>1049172.93</v>
      </c>
      <c r="J10" s="25">
        <v>0</v>
      </c>
      <c r="K10" s="25">
        <v>0</v>
      </c>
      <c r="L10" s="25">
        <v>619266.29</v>
      </c>
      <c r="M10" s="27">
        <f>L10/H10</f>
        <v>0.5902423445103564</v>
      </c>
      <c r="N10" s="26">
        <v>0</v>
      </c>
      <c r="O10" s="25">
        <f>H10-N10</f>
        <v>1049172.93</v>
      </c>
      <c r="P10" s="28">
        <f>N10/H10</f>
        <v>0</v>
      </c>
    </row>
    <row r="11" spans="1:16" s="31" customFormat="1" ht="36.75" customHeight="1" x14ac:dyDescent="0.25">
      <c r="A11" s="71"/>
      <c r="B11" s="72"/>
      <c r="C11" s="73"/>
      <c r="D11" s="74"/>
      <c r="E11" s="75"/>
      <c r="F11" s="76"/>
      <c r="G11" s="16" t="s">
        <v>33</v>
      </c>
      <c r="H11" s="17">
        <f>SUM(I11:K11)</f>
        <v>4330997.63</v>
      </c>
      <c r="I11" s="17">
        <v>433099.77</v>
      </c>
      <c r="J11" s="17">
        <v>1946405.6</v>
      </c>
      <c r="K11" s="17">
        <v>1951492.26</v>
      </c>
      <c r="L11" s="17" t="e">
        <f>#REF!</f>
        <v>#REF!</v>
      </c>
      <c r="M11" s="18" t="e">
        <f t="shared" ref="M11:M22" si="2">IF(H11=0,0,L11/H11)</f>
        <v>#REF!</v>
      </c>
      <c r="N11" s="17">
        <v>0</v>
      </c>
      <c r="O11" s="17">
        <f>H11-N11</f>
        <v>4330997.63</v>
      </c>
      <c r="P11" s="19">
        <f t="shared" ref="P11:P22" si="3">IF(H11=0,0,N11/H11)</f>
        <v>0</v>
      </c>
    </row>
    <row r="12" spans="1:16" s="1" customFormat="1" ht="18.75" hidden="1" customHeight="1" x14ac:dyDescent="0.25">
      <c r="A12" s="71"/>
      <c r="B12" s="72"/>
      <c r="C12" s="73"/>
      <c r="D12" s="74"/>
      <c r="E12" s="75"/>
      <c r="F12" s="76"/>
      <c r="G12" s="24" t="s">
        <v>34</v>
      </c>
      <c r="H12" s="25">
        <f>SUM(I12:K12)</f>
        <v>0</v>
      </c>
      <c r="I12" s="25">
        <v>0</v>
      </c>
      <c r="J12" s="25">
        <v>0</v>
      </c>
      <c r="K12" s="25">
        <v>0</v>
      </c>
      <c r="L12" s="25">
        <f>I12</f>
        <v>0</v>
      </c>
      <c r="M12" s="27">
        <f t="shared" si="2"/>
        <v>0</v>
      </c>
      <c r="N12" s="25"/>
      <c r="O12" s="25">
        <f>H12-N12</f>
        <v>0</v>
      </c>
      <c r="P12" s="28">
        <f t="shared" si="3"/>
        <v>0</v>
      </c>
    </row>
    <row r="13" spans="1:16" s="23" customFormat="1" x14ac:dyDescent="0.25">
      <c r="A13" s="71"/>
      <c r="B13" s="70" t="s">
        <v>26</v>
      </c>
      <c r="C13" s="70"/>
      <c r="D13" s="70"/>
      <c r="E13" s="70"/>
      <c r="F13" s="70"/>
      <c r="G13" s="70"/>
      <c r="H13" s="21">
        <f>H8+H11</f>
        <v>110749031.97</v>
      </c>
      <c r="I13" s="21">
        <f>I8+I11</f>
        <v>11479158.85</v>
      </c>
      <c r="J13" s="21">
        <f>J8+J11</f>
        <v>49570164.160000004</v>
      </c>
      <c r="K13" s="21">
        <f>K8+K11</f>
        <v>49699708.960000001</v>
      </c>
      <c r="L13" s="21" t="e">
        <f>L8+L11</f>
        <v>#REF!</v>
      </c>
      <c r="M13" s="22" t="e">
        <f t="shared" si="2"/>
        <v>#REF!</v>
      </c>
      <c r="N13" s="21">
        <f>N8+N11</f>
        <v>18672723.75</v>
      </c>
      <c r="O13" s="21">
        <f>O8+O11</f>
        <v>92076308.219999999</v>
      </c>
      <c r="P13" s="22">
        <f t="shared" si="3"/>
        <v>0.16860394549595809</v>
      </c>
    </row>
    <row r="14" spans="1:16" s="31" customFormat="1" ht="138" customHeight="1" x14ac:dyDescent="0.25">
      <c r="A14" s="71">
        <v>3</v>
      </c>
      <c r="B14" s="13" t="s">
        <v>35</v>
      </c>
      <c r="C14" s="32" t="s">
        <v>36</v>
      </c>
      <c r="D14" s="13" t="s">
        <v>37</v>
      </c>
      <c r="E14" s="33" t="s">
        <v>38</v>
      </c>
      <c r="F14" s="14" t="s">
        <v>24</v>
      </c>
      <c r="G14" s="16" t="s">
        <v>39</v>
      </c>
      <c r="H14" s="17">
        <f>SUM(I14:K14)</f>
        <v>139995840</v>
      </c>
      <c r="I14" s="17">
        <v>6999790</v>
      </c>
      <c r="J14" s="17">
        <v>48849450</v>
      </c>
      <c r="K14" s="17">
        <v>84146600</v>
      </c>
      <c r="L14" s="17" t="e">
        <f>#REF!</f>
        <v>#REF!</v>
      </c>
      <c r="M14" s="18" t="e">
        <f t="shared" si="2"/>
        <v>#REF!</v>
      </c>
      <c r="N14" s="17">
        <v>105776081.58000001</v>
      </c>
      <c r="O14" s="17">
        <f>H14-N14</f>
        <v>34219758.419999987</v>
      </c>
      <c r="P14" s="19">
        <f t="shared" si="3"/>
        <v>0.75556589095790283</v>
      </c>
    </row>
    <row r="15" spans="1:16" s="23" customFormat="1" x14ac:dyDescent="0.25">
      <c r="A15" s="71"/>
      <c r="B15" s="70" t="s">
        <v>26</v>
      </c>
      <c r="C15" s="70"/>
      <c r="D15" s="70"/>
      <c r="E15" s="70"/>
      <c r="F15" s="70"/>
      <c r="G15" s="70"/>
      <c r="H15" s="21">
        <f>H14</f>
        <v>139995840</v>
      </c>
      <c r="I15" s="21">
        <f>I14</f>
        <v>6999790</v>
      </c>
      <c r="J15" s="21">
        <f>J14</f>
        <v>48849450</v>
      </c>
      <c r="K15" s="21">
        <f>K14</f>
        <v>84146600</v>
      </c>
      <c r="L15" s="21" t="e">
        <f>L14</f>
        <v>#REF!</v>
      </c>
      <c r="M15" s="22" t="e">
        <f t="shared" si="2"/>
        <v>#REF!</v>
      </c>
      <c r="N15" s="21">
        <f>N14</f>
        <v>105776081.58000001</v>
      </c>
      <c r="O15" s="21">
        <f>O14</f>
        <v>34219758.419999987</v>
      </c>
      <c r="P15" s="22">
        <f t="shared" si="3"/>
        <v>0.75556589095790283</v>
      </c>
    </row>
    <row r="16" spans="1:16" s="38" customFormat="1" ht="55.5" customHeight="1" x14ac:dyDescent="0.25">
      <c r="A16" s="71">
        <v>4</v>
      </c>
      <c r="B16" s="82" t="s">
        <v>40</v>
      </c>
      <c r="C16" s="73" t="s">
        <v>36</v>
      </c>
      <c r="D16" s="82" t="s">
        <v>41</v>
      </c>
      <c r="E16" s="83" t="s">
        <v>42</v>
      </c>
      <c r="F16" s="76" t="s">
        <v>24</v>
      </c>
      <c r="G16" s="34" t="s">
        <v>43</v>
      </c>
      <c r="H16" s="35">
        <f>SUM(I16:K16)</f>
        <v>452943546.32999998</v>
      </c>
      <c r="I16" s="35">
        <v>156288926.09</v>
      </c>
      <c r="J16" s="35">
        <v>133945126.31</v>
      </c>
      <c r="K16" s="35">
        <v>162709493.93000001</v>
      </c>
      <c r="L16" s="35" t="e">
        <f>#REF!</f>
        <v>#REF!</v>
      </c>
      <c r="M16" s="36" t="e">
        <f t="shared" si="2"/>
        <v>#REF!</v>
      </c>
      <c r="N16" s="35">
        <v>256426672.83000001</v>
      </c>
      <c r="O16" s="35">
        <f>H16-N16</f>
        <v>196516873.49999997</v>
      </c>
      <c r="P16" s="37">
        <f t="shared" si="3"/>
        <v>0.56613384804289901</v>
      </c>
    </row>
    <row r="17" spans="1:19" s="38" customFormat="1" ht="55.5" customHeight="1" x14ac:dyDescent="0.25">
      <c r="A17" s="71"/>
      <c r="B17" s="82"/>
      <c r="C17" s="73"/>
      <c r="D17" s="82"/>
      <c r="E17" s="83"/>
      <c r="F17" s="76"/>
      <c r="G17" s="34" t="s">
        <v>44</v>
      </c>
      <c r="H17" s="35">
        <f>SUM(I17:K17)</f>
        <v>206721895.75999999</v>
      </c>
      <c r="I17" s="35">
        <v>62541249.18</v>
      </c>
      <c r="J17" s="35">
        <v>66054873.689999998</v>
      </c>
      <c r="K17" s="35">
        <v>78125772.890000001</v>
      </c>
      <c r="L17" s="35" t="e">
        <f>#REF!</f>
        <v>#REF!</v>
      </c>
      <c r="M17" s="36" t="e">
        <f t="shared" si="2"/>
        <v>#REF!</v>
      </c>
      <c r="N17" s="35">
        <v>200822522.37</v>
      </c>
      <c r="O17" s="35">
        <f>H17-N17</f>
        <v>5899373.3899999857</v>
      </c>
      <c r="P17" s="37">
        <f t="shared" si="3"/>
        <v>0.97146227123976725</v>
      </c>
    </row>
    <row r="18" spans="1:19" s="23" customFormat="1" x14ac:dyDescent="0.25">
      <c r="A18" s="71"/>
      <c r="B18" s="70" t="s">
        <v>26</v>
      </c>
      <c r="C18" s="70"/>
      <c r="D18" s="70"/>
      <c r="E18" s="70"/>
      <c r="F18" s="70"/>
      <c r="G18" s="70"/>
      <c r="H18" s="21">
        <f>H17+H16</f>
        <v>659665442.08999991</v>
      </c>
      <c r="I18" s="21">
        <f>I17+I16</f>
        <v>218830175.27000001</v>
      </c>
      <c r="J18" s="21">
        <f>J17+J16</f>
        <v>200000000</v>
      </c>
      <c r="K18" s="21">
        <f>K17+K16</f>
        <v>240835266.81999999</v>
      </c>
      <c r="L18" s="21" t="e">
        <f>L17+L16</f>
        <v>#REF!</v>
      </c>
      <c r="M18" s="22" t="e">
        <f t="shared" si="2"/>
        <v>#REF!</v>
      </c>
      <c r="N18" s="21">
        <f>N17+N16</f>
        <v>457249195.20000005</v>
      </c>
      <c r="O18" s="21">
        <f>O17+O16</f>
        <v>202416246.88999996</v>
      </c>
      <c r="P18" s="22">
        <f t="shared" si="3"/>
        <v>0.69315317435958135</v>
      </c>
    </row>
    <row r="19" spans="1:19" x14ac:dyDescent="0.3">
      <c r="A19" s="84" t="s">
        <v>45</v>
      </c>
      <c r="B19" s="84"/>
      <c r="C19" s="84"/>
      <c r="D19" s="84"/>
      <c r="E19" s="84"/>
      <c r="F19" s="84"/>
      <c r="G19" s="84"/>
      <c r="H19" s="39">
        <f>H15+H13+H7+H18</f>
        <v>1343743647.3899999</v>
      </c>
      <c r="I19" s="39">
        <f>I15+I13+I7+I18</f>
        <v>280642457.44999999</v>
      </c>
      <c r="J19" s="39">
        <f>J15+J13+J7+J18</f>
        <v>688419614.15999997</v>
      </c>
      <c r="K19" s="39">
        <f>K15+K13+K7+K18</f>
        <v>374681575.77999997</v>
      </c>
      <c r="L19" s="39" t="e">
        <f>L15+L13+L7+L18</f>
        <v>#REF!</v>
      </c>
      <c r="M19" s="40" t="e">
        <f t="shared" si="2"/>
        <v>#REF!</v>
      </c>
      <c r="N19" s="39">
        <f>N15+N13+N7+N18</f>
        <v>608364667.20000005</v>
      </c>
      <c r="O19" s="39">
        <f>O15+O13+O7+O18</f>
        <v>735378980.18999994</v>
      </c>
      <c r="P19" s="41">
        <f t="shared" si="3"/>
        <v>0.4527386368535754</v>
      </c>
    </row>
    <row r="20" spans="1:19" s="43" customFormat="1" ht="51" customHeight="1" x14ac:dyDescent="0.3">
      <c r="A20" s="85">
        <v>5</v>
      </c>
      <c r="B20" s="88" t="s">
        <v>46</v>
      </c>
      <c r="C20" s="88" t="s">
        <v>47</v>
      </c>
      <c r="D20" s="88" t="s">
        <v>48</v>
      </c>
      <c r="E20" s="89" t="s">
        <v>49</v>
      </c>
      <c r="F20" s="90" t="s">
        <v>50</v>
      </c>
      <c r="G20" s="16" t="s">
        <v>51</v>
      </c>
      <c r="H20" s="17">
        <f>SUM(I20:K20)</f>
        <v>86640069</v>
      </c>
      <c r="I20" s="17">
        <v>1732801.39</v>
      </c>
      <c r="J20" s="17">
        <f>24623107.61</f>
        <v>24623107.609999999</v>
      </c>
      <c r="K20" s="17">
        <v>60284160</v>
      </c>
      <c r="L20" s="17" t="e">
        <f>SUM(#REF!)</f>
        <v>#REF!</v>
      </c>
      <c r="M20" s="18" t="e">
        <f t="shared" si="2"/>
        <v>#REF!</v>
      </c>
      <c r="N20" s="17">
        <v>74558459.709999993</v>
      </c>
      <c r="O20" s="17">
        <f>H20-N20</f>
        <v>12081609.290000007</v>
      </c>
      <c r="P20" s="19">
        <f t="shared" si="3"/>
        <v>0.8605540204498221</v>
      </c>
    </row>
    <row r="21" spans="1:19" s="43" customFormat="1" ht="51" customHeight="1" x14ac:dyDescent="0.3">
      <c r="A21" s="86"/>
      <c r="B21" s="88"/>
      <c r="C21" s="88"/>
      <c r="D21" s="88"/>
      <c r="E21" s="89"/>
      <c r="F21" s="90"/>
      <c r="G21" s="16" t="s">
        <v>51</v>
      </c>
      <c r="H21" s="17">
        <f>SUM(I21:K21)</f>
        <v>7717579.8700000001</v>
      </c>
      <c r="I21" s="17">
        <f>154351.62</f>
        <v>154351.62</v>
      </c>
      <c r="J21" s="17">
        <v>7563228.25</v>
      </c>
      <c r="K21" s="17">
        <v>0</v>
      </c>
      <c r="L21" s="17" t="e">
        <f>SUM(#REF!)</f>
        <v>#REF!</v>
      </c>
      <c r="M21" s="18" t="e">
        <f t="shared" si="2"/>
        <v>#REF!</v>
      </c>
      <c r="N21" s="17">
        <v>4081632.67</v>
      </c>
      <c r="O21" s="17">
        <f>H21-N21</f>
        <v>3635947.2</v>
      </c>
      <c r="P21" s="19">
        <f t="shared" si="3"/>
        <v>0.5288746911277511</v>
      </c>
    </row>
    <row r="22" spans="1:19" s="44" customFormat="1" ht="18.75" customHeight="1" x14ac:dyDescent="0.3">
      <c r="A22" s="87"/>
      <c r="B22" s="91" t="s">
        <v>26</v>
      </c>
      <c r="C22" s="92"/>
      <c r="D22" s="92"/>
      <c r="E22" s="92"/>
      <c r="F22" s="92"/>
      <c r="G22" s="93"/>
      <c r="H22" s="21">
        <f>H20+H21</f>
        <v>94357648.870000005</v>
      </c>
      <c r="I22" s="21">
        <f>I20+I21</f>
        <v>1887153.0099999998</v>
      </c>
      <c r="J22" s="21">
        <f>J20+J21</f>
        <v>32186335.859999999</v>
      </c>
      <c r="K22" s="21">
        <f>K20+K21</f>
        <v>60284160</v>
      </c>
      <c r="L22" s="21" t="e">
        <f>L20+L21</f>
        <v>#REF!</v>
      </c>
      <c r="M22" s="22" t="e">
        <f t="shared" si="2"/>
        <v>#REF!</v>
      </c>
      <c r="N22" s="21">
        <f>N20+N21</f>
        <v>78640092.379999995</v>
      </c>
      <c r="O22" s="21">
        <f>O20+O21</f>
        <v>15717556.490000006</v>
      </c>
      <c r="P22" s="22">
        <f t="shared" si="3"/>
        <v>0.83342572988804897</v>
      </c>
    </row>
    <row r="23" spans="1:19" s="31" customFormat="1" ht="35.25" customHeight="1" x14ac:dyDescent="0.25">
      <c r="A23" s="77">
        <v>6</v>
      </c>
      <c r="B23" s="80" t="s">
        <v>52</v>
      </c>
      <c r="C23" s="80" t="s">
        <v>47</v>
      </c>
      <c r="D23" s="80" t="s">
        <v>53</v>
      </c>
      <c r="E23" s="94" t="s">
        <v>54</v>
      </c>
      <c r="F23" s="107" t="s">
        <v>50</v>
      </c>
      <c r="G23" s="45" t="s">
        <v>51</v>
      </c>
      <c r="H23" s="17">
        <f t="shared" ref="H23:H28" si="4">SUM(I23:K23)</f>
        <v>13675936</v>
      </c>
      <c r="I23" s="46">
        <v>0</v>
      </c>
      <c r="J23" s="17">
        <v>702277.85</v>
      </c>
      <c r="K23" s="17">
        <f>13343278.15-369620</f>
        <v>12973658.15</v>
      </c>
      <c r="L23" s="17">
        <f>H23</f>
        <v>13675936</v>
      </c>
      <c r="M23" s="47" t="s">
        <v>55</v>
      </c>
      <c r="N23" s="17">
        <v>9583200</v>
      </c>
      <c r="O23" s="17">
        <f t="shared" ref="O23:O28" si="5">H23-N23</f>
        <v>4092736</v>
      </c>
      <c r="P23" s="19">
        <f t="shared" ref="P23:P28" si="6">IF(L23=0,0,N23/L23)</f>
        <v>0.70073448720438591</v>
      </c>
    </row>
    <row r="24" spans="1:19" s="31" customFormat="1" ht="35.25" customHeight="1" x14ac:dyDescent="0.25">
      <c r="A24" s="77"/>
      <c r="B24" s="80"/>
      <c r="C24" s="80"/>
      <c r="D24" s="80"/>
      <c r="E24" s="95"/>
      <c r="F24" s="107"/>
      <c r="G24" s="16" t="s">
        <v>56</v>
      </c>
      <c r="H24" s="48">
        <f t="shared" si="4"/>
        <v>369620</v>
      </c>
      <c r="I24" s="46">
        <v>0</v>
      </c>
      <c r="J24" s="17">
        <v>0</v>
      </c>
      <c r="K24" s="17">
        <v>369620</v>
      </c>
      <c r="L24" s="17">
        <f>H24</f>
        <v>369620</v>
      </c>
      <c r="M24" s="47" t="s">
        <v>55</v>
      </c>
      <c r="N24" s="17">
        <v>0</v>
      </c>
      <c r="O24" s="17">
        <f t="shared" si="5"/>
        <v>369620</v>
      </c>
      <c r="P24" s="19">
        <f t="shared" si="6"/>
        <v>0</v>
      </c>
    </row>
    <row r="25" spans="1:19" s="31" customFormat="1" ht="48.75" customHeight="1" x14ac:dyDescent="0.25">
      <c r="A25" s="78"/>
      <c r="B25" s="81"/>
      <c r="C25" s="81"/>
      <c r="D25" s="81"/>
      <c r="E25" s="109" t="s">
        <v>57</v>
      </c>
      <c r="F25" s="107"/>
      <c r="G25" s="16" t="s">
        <v>51</v>
      </c>
      <c r="H25" s="17">
        <f t="shared" si="4"/>
        <v>4944100</v>
      </c>
      <c r="I25" s="17">
        <v>0</v>
      </c>
      <c r="J25" s="17">
        <v>0</v>
      </c>
      <c r="K25" s="17">
        <f>5077700-133600</f>
        <v>4944100</v>
      </c>
      <c r="L25" s="17">
        <f t="shared" ref="L25:L28" si="7">H25</f>
        <v>4944100</v>
      </c>
      <c r="M25" s="47" t="s">
        <v>55</v>
      </c>
      <c r="N25" s="17">
        <v>3471000</v>
      </c>
      <c r="O25" s="17">
        <f t="shared" si="5"/>
        <v>1473100</v>
      </c>
      <c r="P25" s="19">
        <f t="shared" si="6"/>
        <v>0.70204890677777554</v>
      </c>
    </row>
    <row r="26" spans="1:19" s="31" customFormat="1" ht="39" customHeight="1" x14ac:dyDescent="0.25">
      <c r="A26" s="78"/>
      <c r="B26" s="81"/>
      <c r="C26" s="81"/>
      <c r="D26" s="81"/>
      <c r="E26" s="110"/>
      <c r="F26" s="107"/>
      <c r="G26" s="16" t="s">
        <v>56</v>
      </c>
      <c r="H26" s="17">
        <f>SUM(I26:K26)</f>
        <v>133600</v>
      </c>
      <c r="I26" s="17">
        <v>0</v>
      </c>
      <c r="J26" s="17">
        <v>0</v>
      </c>
      <c r="K26" s="17">
        <v>133600</v>
      </c>
      <c r="L26" s="17">
        <f t="shared" si="7"/>
        <v>133600</v>
      </c>
      <c r="M26" s="47" t="s">
        <v>55</v>
      </c>
      <c r="N26" s="17">
        <v>0</v>
      </c>
      <c r="O26" s="17">
        <f t="shared" si="5"/>
        <v>133600</v>
      </c>
      <c r="P26" s="19">
        <f t="shared" si="6"/>
        <v>0</v>
      </c>
    </row>
    <row r="27" spans="1:19" s="31" customFormat="1" ht="40.5" customHeight="1" x14ac:dyDescent="0.25">
      <c r="A27" s="78"/>
      <c r="B27" s="81"/>
      <c r="C27" s="81"/>
      <c r="D27" s="81"/>
      <c r="E27" s="111" t="s">
        <v>58</v>
      </c>
      <c r="F27" s="107"/>
      <c r="G27" s="16" t="s">
        <v>56</v>
      </c>
      <c r="H27" s="17">
        <f t="shared" si="4"/>
        <v>1350000</v>
      </c>
      <c r="I27" s="17">
        <v>0</v>
      </c>
      <c r="J27" s="17">
        <v>0</v>
      </c>
      <c r="K27" s="17">
        <v>1350000</v>
      </c>
      <c r="L27" s="17">
        <f t="shared" si="7"/>
        <v>1350000</v>
      </c>
      <c r="M27" s="47" t="s">
        <v>55</v>
      </c>
      <c r="N27" s="17">
        <v>990000</v>
      </c>
      <c r="O27" s="17">
        <f t="shared" si="5"/>
        <v>360000</v>
      </c>
      <c r="P27" s="19">
        <f t="shared" si="6"/>
        <v>0.73333333333333328</v>
      </c>
    </row>
    <row r="28" spans="1:19" s="31" customFormat="1" ht="40.5" customHeight="1" x14ac:dyDescent="0.25">
      <c r="A28" s="78"/>
      <c r="B28" s="81"/>
      <c r="C28" s="81"/>
      <c r="D28" s="81"/>
      <c r="E28" s="112"/>
      <c r="F28" s="108"/>
      <c r="G28" s="49" t="s">
        <v>51</v>
      </c>
      <c r="H28" s="17">
        <f t="shared" si="4"/>
        <v>186499500</v>
      </c>
      <c r="I28" s="17">
        <v>0</v>
      </c>
      <c r="J28" s="17">
        <v>0</v>
      </c>
      <c r="K28" s="17">
        <v>186499500</v>
      </c>
      <c r="L28" s="17">
        <f t="shared" si="7"/>
        <v>186499500</v>
      </c>
      <c r="M28" s="47" t="s">
        <v>55</v>
      </c>
      <c r="N28" s="17">
        <v>126186637.58</v>
      </c>
      <c r="O28" s="17">
        <f t="shared" si="5"/>
        <v>60312862.420000002</v>
      </c>
      <c r="P28" s="19">
        <f t="shared" si="6"/>
        <v>0.67660576880903167</v>
      </c>
    </row>
    <row r="29" spans="1:19" s="44" customFormat="1" ht="18.75" customHeight="1" x14ac:dyDescent="0.3">
      <c r="A29" s="79"/>
      <c r="B29" s="91" t="s">
        <v>26</v>
      </c>
      <c r="C29" s="92"/>
      <c r="D29" s="92"/>
      <c r="E29" s="92"/>
      <c r="F29" s="92"/>
      <c r="G29" s="93"/>
      <c r="H29" s="21">
        <f>H23+H25+H27+H28+H26+H24</f>
        <v>206972756</v>
      </c>
      <c r="I29" s="21">
        <f>I23+I25+I27+I28+I24+I26</f>
        <v>0</v>
      </c>
      <c r="J29" s="21">
        <f>J23+J25+J27+J28+J26+J24</f>
        <v>702277.85</v>
      </c>
      <c r="K29" s="21">
        <f>K23+K25+K27+K28+K26+K24</f>
        <v>206270478.15000001</v>
      </c>
      <c r="L29" s="21">
        <f>L23+L25+L27+L28+L26+L24</f>
        <v>206972756</v>
      </c>
      <c r="M29" s="22">
        <f>IF(H29=0,0,L29/H29)</f>
        <v>1</v>
      </c>
      <c r="N29" s="21">
        <f>N23+N25+N27+N28+N26+N24</f>
        <v>140230837.57999998</v>
      </c>
      <c r="O29" s="21">
        <f>O23+O25+O27+O28+O26+O24</f>
        <v>66741918.420000002</v>
      </c>
      <c r="P29" s="22">
        <f>IF(H29=0,0,N29/H29)</f>
        <v>0.67753283229218819</v>
      </c>
    </row>
    <row r="30" spans="1:19" s="31" customFormat="1" ht="164.25" customHeight="1" x14ac:dyDescent="0.25">
      <c r="A30" s="98">
        <v>7</v>
      </c>
      <c r="B30" s="50" t="s">
        <v>59</v>
      </c>
      <c r="C30" s="50" t="s">
        <v>47</v>
      </c>
      <c r="D30" s="50" t="s">
        <v>60</v>
      </c>
      <c r="E30" s="51" t="s">
        <v>60</v>
      </c>
      <c r="F30" s="52" t="s">
        <v>50</v>
      </c>
      <c r="G30" s="53" t="s">
        <v>51</v>
      </c>
      <c r="H30" s="54">
        <f>SUM(I30:K30)</f>
        <v>2467465</v>
      </c>
      <c r="I30" s="54">
        <v>246746.5</v>
      </c>
      <c r="J30" s="54">
        <v>111035.94</v>
      </c>
      <c r="K30" s="54">
        <v>2109682.56</v>
      </c>
      <c r="L30" s="54">
        <v>2467465</v>
      </c>
      <c r="M30" s="55" t="s">
        <v>55</v>
      </c>
      <c r="N30" s="54">
        <v>2467465</v>
      </c>
      <c r="O30" s="54">
        <f>H30-N30</f>
        <v>0</v>
      </c>
      <c r="P30" s="56">
        <f>IF(L30=0,0,N30/L30)</f>
        <v>1</v>
      </c>
    </row>
    <row r="31" spans="1:19" s="44" customFormat="1" x14ac:dyDescent="0.3">
      <c r="A31" s="99"/>
      <c r="B31" s="91" t="s">
        <v>26</v>
      </c>
      <c r="C31" s="92"/>
      <c r="D31" s="92"/>
      <c r="E31" s="92"/>
      <c r="F31" s="92"/>
      <c r="G31" s="93"/>
      <c r="H31" s="21">
        <f>H30</f>
        <v>2467465</v>
      </c>
      <c r="I31" s="21">
        <f t="shared" ref="I31:O31" si="8">I30</f>
        <v>246746.5</v>
      </c>
      <c r="J31" s="21">
        <f t="shared" si="8"/>
        <v>111035.94</v>
      </c>
      <c r="K31" s="21">
        <f t="shared" si="8"/>
        <v>2109682.56</v>
      </c>
      <c r="L31" s="21">
        <f t="shared" si="8"/>
        <v>2467465</v>
      </c>
      <c r="M31" s="21" t="str">
        <f t="shared" si="8"/>
        <v>х</v>
      </c>
      <c r="N31" s="21">
        <f t="shared" si="8"/>
        <v>2467465</v>
      </c>
      <c r="O31" s="21">
        <f t="shared" si="8"/>
        <v>0</v>
      </c>
      <c r="P31" s="22">
        <f t="shared" ref="P31:P37" si="9">IF(H31=0,0,N31/H31)</f>
        <v>1</v>
      </c>
    </row>
    <row r="32" spans="1:19" ht="18.75" customHeight="1" x14ac:dyDescent="0.3">
      <c r="A32" s="100" t="s">
        <v>61</v>
      </c>
      <c r="B32" s="101"/>
      <c r="C32" s="101"/>
      <c r="D32" s="101"/>
      <c r="E32" s="101"/>
      <c r="F32" s="101"/>
      <c r="G32" s="102"/>
      <c r="H32" s="39">
        <f>H31+H29+H22</f>
        <v>303797869.87</v>
      </c>
      <c r="I32" s="39">
        <f t="shared" ref="I32:O32" si="10">I31+I29+I22</f>
        <v>2133899.5099999998</v>
      </c>
      <c r="J32" s="39">
        <f t="shared" si="10"/>
        <v>32999649.649999999</v>
      </c>
      <c r="K32" s="39">
        <f t="shared" si="10"/>
        <v>268664320.71000004</v>
      </c>
      <c r="L32" s="39" t="e">
        <f t="shared" si="10"/>
        <v>#REF!</v>
      </c>
      <c r="M32" s="39" t="e">
        <f t="shared" si="10"/>
        <v>#VALUE!</v>
      </c>
      <c r="N32" s="39">
        <f t="shared" si="10"/>
        <v>221338394.95999998</v>
      </c>
      <c r="O32" s="39">
        <f t="shared" si="10"/>
        <v>82459474.910000011</v>
      </c>
      <c r="P32" s="41">
        <f t="shared" si="9"/>
        <v>0.72857125382318921</v>
      </c>
      <c r="Q32" s="57"/>
      <c r="S32" s="58"/>
    </row>
    <row r="33" spans="1:16" s="31" customFormat="1" ht="104.25" customHeight="1" x14ac:dyDescent="0.25">
      <c r="A33" s="103">
        <v>8</v>
      </c>
      <c r="B33" s="72" t="s">
        <v>62</v>
      </c>
      <c r="C33" s="72" t="s">
        <v>63</v>
      </c>
      <c r="D33" s="72" t="s">
        <v>64</v>
      </c>
      <c r="E33" s="59" t="s">
        <v>65</v>
      </c>
      <c r="F33" s="106" t="s">
        <v>50</v>
      </c>
      <c r="G33" s="16" t="s">
        <v>66</v>
      </c>
      <c r="H33" s="17">
        <f>SUM(I33:K33)</f>
        <v>8708589.4800000004</v>
      </c>
      <c r="I33" s="17">
        <v>414694.74</v>
      </c>
      <c r="J33" s="17">
        <v>414694.74</v>
      </c>
      <c r="K33" s="17">
        <v>7879200</v>
      </c>
      <c r="L33" s="17" t="e">
        <f>SUM(#REF!)</f>
        <v>#REF!</v>
      </c>
      <c r="M33" s="18" t="e">
        <f>IF(H33=0,0,L33/H33)</f>
        <v>#REF!</v>
      </c>
      <c r="N33" s="17">
        <v>7276589.1299999999</v>
      </c>
      <c r="O33" s="17">
        <f>H33-N33</f>
        <v>1432000.3500000006</v>
      </c>
      <c r="P33" s="19">
        <f t="shared" si="9"/>
        <v>0.83556460511903696</v>
      </c>
    </row>
    <row r="34" spans="1:16" s="31" customFormat="1" ht="66.75" customHeight="1" x14ac:dyDescent="0.25">
      <c r="A34" s="104"/>
      <c r="B34" s="72"/>
      <c r="C34" s="72"/>
      <c r="D34" s="72"/>
      <c r="E34" s="59" t="s">
        <v>67</v>
      </c>
      <c r="F34" s="106"/>
      <c r="G34" s="16" t="s">
        <v>66</v>
      </c>
      <c r="H34" s="17">
        <f t="shared" ref="H34" si="11">SUM(I34:K34)</f>
        <v>1520002.1</v>
      </c>
      <c r="I34" s="17">
        <v>72381.05</v>
      </c>
      <c r="J34" s="17">
        <v>72381.05</v>
      </c>
      <c r="K34" s="17">
        <v>1375240</v>
      </c>
      <c r="L34" s="17" t="e">
        <f>SUM(#REF!)</f>
        <v>#REF!</v>
      </c>
      <c r="M34" s="18" t="e">
        <f>IF(H34=0,0,L34/H34)</f>
        <v>#REF!</v>
      </c>
      <c r="N34" s="17">
        <v>1520002.1</v>
      </c>
      <c r="O34" s="17">
        <f>H34-N34</f>
        <v>0</v>
      </c>
      <c r="P34" s="19">
        <f t="shared" si="9"/>
        <v>1</v>
      </c>
    </row>
    <row r="35" spans="1:16" s="44" customFormat="1" x14ac:dyDescent="0.3">
      <c r="A35" s="105"/>
      <c r="B35" s="91" t="s">
        <v>26</v>
      </c>
      <c r="C35" s="92"/>
      <c r="D35" s="92"/>
      <c r="E35" s="92"/>
      <c r="F35" s="92"/>
      <c r="G35" s="93"/>
      <c r="H35" s="21">
        <f>H33+H34</f>
        <v>10228591.58</v>
      </c>
      <c r="I35" s="21">
        <f>I33+I34</f>
        <v>487075.79</v>
      </c>
      <c r="J35" s="21">
        <f>J33+J34</f>
        <v>487075.79</v>
      </c>
      <c r="K35" s="21">
        <f>K33+K34</f>
        <v>9254440</v>
      </c>
      <c r="L35" s="21" t="e">
        <f>L33+L34</f>
        <v>#REF!</v>
      </c>
      <c r="M35" s="22" t="e">
        <f>IF(H35=0,0,L35/H35)</f>
        <v>#REF!</v>
      </c>
      <c r="N35" s="21">
        <f>N33+N34</f>
        <v>8796591.2300000004</v>
      </c>
      <c r="O35" s="21">
        <f>O33+O34</f>
        <v>1432000.3500000006</v>
      </c>
      <c r="P35" s="22">
        <f t="shared" si="9"/>
        <v>0.86000024159728938</v>
      </c>
    </row>
    <row r="36" spans="1:16" x14ac:dyDescent="0.3">
      <c r="A36" s="84" t="s">
        <v>68</v>
      </c>
      <c r="B36" s="84"/>
      <c r="C36" s="84"/>
      <c r="D36" s="84"/>
      <c r="E36" s="84"/>
      <c r="F36" s="84"/>
      <c r="G36" s="84"/>
      <c r="H36" s="39">
        <f>H35</f>
        <v>10228591.58</v>
      </c>
      <c r="I36" s="39">
        <f t="shared" ref="I36:O36" si="12">I35</f>
        <v>487075.79</v>
      </c>
      <c r="J36" s="39">
        <f t="shared" si="12"/>
        <v>487075.79</v>
      </c>
      <c r="K36" s="39">
        <f t="shared" si="12"/>
        <v>9254440</v>
      </c>
      <c r="L36" s="39" t="e">
        <f t="shared" si="12"/>
        <v>#REF!</v>
      </c>
      <c r="M36" s="39" t="e">
        <f t="shared" si="12"/>
        <v>#REF!</v>
      </c>
      <c r="N36" s="39">
        <f t="shared" si="12"/>
        <v>8796591.2300000004</v>
      </c>
      <c r="O36" s="39">
        <f t="shared" si="12"/>
        <v>1432000.3500000006</v>
      </c>
      <c r="P36" s="41">
        <f t="shared" si="9"/>
        <v>0.86000024159728938</v>
      </c>
    </row>
    <row r="37" spans="1:16" ht="21.75" customHeight="1" x14ac:dyDescent="0.3">
      <c r="A37" s="96" t="s">
        <v>69</v>
      </c>
      <c r="B37" s="97"/>
      <c r="C37" s="97"/>
      <c r="D37" s="97"/>
      <c r="E37" s="97"/>
      <c r="F37" s="97"/>
      <c r="G37" s="97"/>
      <c r="H37" s="60">
        <f>H36+H19+H32</f>
        <v>1657770108.8399997</v>
      </c>
      <c r="I37" s="60">
        <f t="shared" ref="I37:O37" si="13">I36+I19+I32</f>
        <v>283263432.75</v>
      </c>
      <c r="J37" s="60">
        <f t="shared" si="13"/>
        <v>721906339.5999999</v>
      </c>
      <c r="K37" s="60">
        <f t="shared" si="13"/>
        <v>652600336.49000001</v>
      </c>
      <c r="L37" s="60" t="e">
        <f t="shared" si="13"/>
        <v>#REF!</v>
      </c>
      <c r="M37" s="60" t="e">
        <f t="shared" si="13"/>
        <v>#REF!</v>
      </c>
      <c r="N37" s="60">
        <f t="shared" si="13"/>
        <v>838499653.3900001</v>
      </c>
      <c r="O37" s="60">
        <f t="shared" si="13"/>
        <v>819270455.44999993</v>
      </c>
      <c r="P37" s="61">
        <f t="shared" si="9"/>
        <v>0.50579971789739164</v>
      </c>
    </row>
    <row r="38" spans="1:16" x14ac:dyDescent="0.3">
      <c r="L38" s="42"/>
      <c r="M38" s="42"/>
    </row>
  </sheetData>
  <sheetProtection password="DC96" sheet="1" formatCells="0" formatColumns="0" formatRows="0" insertColumns="0" insertRows="0" insertHyperlinks="0" deleteColumns="0" deleteRows="0" sort="0" autoFilter="0" pivotTables="0"/>
  <mergeCells count="58">
    <mergeCell ref="E23:E24"/>
    <mergeCell ref="A36:G36"/>
    <mergeCell ref="A37:G37"/>
    <mergeCell ref="A30:A31"/>
    <mergeCell ref="B31:G31"/>
    <mergeCell ref="A32:G32"/>
    <mergeCell ref="A33:A35"/>
    <mergeCell ref="B33:B34"/>
    <mergeCell ref="C33:C34"/>
    <mergeCell ref="D33:D34"/>
    <mergeCell ref="F33:F34"/>
    <mergeCell ref="B35:G35"/>
    <mergeCell ref="F23:F28"/>
    <mergeCell ref="E25:E26"/>
    <mergeCell ref="E27:E28"/>
    <mergeCell ref="B29:G29"/>
    <mergeCell ref="C20:C21"/>
    <mergeCell ref="D20:D21"/>
    <mergeCell ref="E20:E21"/>
    <mergeCell ref="F20:F21"/>
    <mergeCell ref="B22:G22"/>
    <mergeCell ref="A23:A29"/>
    <mergeCell ref="B23:B28"/>
    <mergeCell ref="C23:C28"/>
    <mergeCell ref="D23:D28"/>
    <mergeCell ref="A14:A15"/>
    <mergeCell ref="B15:G15"/>
    <mergeCell ref="A16:A18"/>
    <mergeCell ref="B16:B17"/>
    <mergeCell ref="C16:C17"/>
    <mergeCell ref="D16:D17"/>
    <mergeCell ref="E16:E17"/>
    <mergeCell ref="F16:F17"/>
    <mergeCell ref="B18:G18"/>
    <mergeCell ref="A19:G19"/>
    <mergeCell ref="A20:A22"/>
    <mergeCell ref="B20:B21"/>
    <mergeCell ref="A7:G7"/>
    <mergeCell ref="A8:A13"/>
    <mergeCell ref="B8:B12"/>
    <mergeCell ref="C8:C12"/>
    <mergeCell ref="D8:D12"/>
    <mergeCell ref="E8:E12"/>
    <mergeCell ref="F8:F12"/>
    <mergeCell ref="B13:G13"/>
    <mergeCell ref="A1:P1"/>
    <mergeCell ref="A3:A4"/>
    <mergeCell ref="B3:B4"/>
    <mergeCell ref="C3:C4"/>
    <mergeCell ref="D3:D4"/>
    <mergeCell ref="E3:E4"/>
    <mergeCell ref="G3:G4"/>
    <mergeCell ref="H3:H4"/>
    <mergeCell ref="I3:K3"/>
    <mergeCell ref="L3:M3"/>
    <mergeCell ref="N3:N4"/>
    <mergeCell ref="O3:O4"/>
    <mergeCell ref="P3:P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2" fitToHeight="0" orientation="landscape" r:id="rId1"/>
  <rowBreaks count="1" manualBreakCount="1">
    <brk id="1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01.09. на сайт</vt:lpstr>
      <vt:lpstr>'01.09. на сайт'!Заголовки_для_печати</vt:lpstr>
      <vt:lpstr>'01.09. на сайт'!Область_печати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2026-09-04T13:25:46Z</dcterms:modified>
</cp:coreProperties>
</file>